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60" windowWidth="20055" windowHeight="7950"/>
  </bookViews>
  <sheets>
    <sheet name="Akumulace" sheetId="1" r:id="rId1"/>
    <sheet name="Ohřev TUV" sheetId="4" r:id="rId2"/>
    <sheet name="List2" sheetId="2" r:id="rId3"/>
    <sheet name="List3" sheetId="3" r:id="rId4"/>
  </sheets>
  <definedNames>
    <definedName name="_xlnm.Print_Area" localSheetId="0">Akumulace!$A$1:$K$30</definedName>
  </definedNames>
  <calcPr calcId="124519"/>
</workbook>
</file>

<file path=xl/calcChain.xml><?xml version="1.0" encoding="utf-8"?>
<calcChain xmlns="http://schemas.openxmlformats.org/spreadsheetml/2006/main">
  <c r="C12" i="4"/>
  <c r="F5" i="1"/>
  <c r="I14" i="4"/>
  <c r="L5"/>
  <c r="O5" s="1"/>
  <c r="E6" s="1"/>
  <c r="L4"/>
  <c r="M3"/>
  <c r="I3"/>
  <c r="I12" l="1"/>
  <c r="I15"/>
  <c r="J6" i="1" l="1"/>
  <c r="J7" s="1"/>
  <c r="E5"/>
  <c r="J8" l="1"/>
  <c r="I7"/>
  <c r="F7" s="1"/>
  <c r="I6"/>
  <c r="F6" s="1"/>
  <c r="G5"/>
  <c r="H5" s="1"/>
  <c r="J9" l="1"/>
  <c r="I8"/>
  <c r="F8" s="1"/>
  <c r="E7"/>
  <c r="E6"/>
  <c r="J10" l="1"/>
  <c r="I9"/>
  <c r="F9" s="1"/>
  <c r="G7"/>
  <c r="H7" s="1"/>
  <c r="G6"/>
  <c r="H6" s="1"/>
  <c r="J11" l="1"/>
  <c r="I10"/>
  <c r="F10" s="1"/>
  <c r="E8"/>
  <c r="J12" l="1"/>
  <c r="I11"/>
  <c r="F11" s="1"/>
  <c r="G8"/>
  <c r="H8" s="1"/>
  <c r="E9"/>
  <c r="J13" l="1"/>
  <c r="I12"/>
  <c r="F12" s="1"/>
  <c r="G9"/>
  <c r="H9" s="1"/>
  <c r="E10"/>
  <c r="J14" l="1"/>
  <c r="I13"/>
  <c r="F13" s="1"/>
  <c r="E11"/>
  <c r="G10"/>
  <c r="H10" s="1"/>
  <c r="J15" l="1"/>
  <c r="I14"/>
  <c r="F14" s="1"/>
  <c r="G11"/>
  <c r="H11" s="1"/>
  <c r="E12"/>
  <c r="J16" l="1"/>
  <c r="I15"/>
  <c r="F15" s="1"/>
  <c r="G12"/>
  <c r="H12" s="1"/>
  <c r="E13"/>
  <c r="J17" l="1"/>
  <c r="I16"/>
  <c r="F16" s="1"/>
  <c r="E14"/>
  <c r="G13"/>
  <c r="H13" s="1"/>
  <c r="J18" l="1"/>
  <c r="I17"/>
  <c r="F17" s="1"/>
  <c r="E15"/>
  <c r="G14"/>
  <c r="H14" s="1"/>
  <c r="J19" l="1"/>
  <c r="I18"/>
  <c r="F18" s="1"/>
  <c r="E16"/>
  <c r="G15"/>
  <c r="H15" s="1"/>
  <c r="J20" l="1"/>
  <c r="I19"/>
  <c r="F19" s="1"/>
  <c r="E17"/>
  <c r="G16"/>
  <c r="H16" s="1"/>
  <c r="J21" l="1"/>
  <c r="I20"/>
  <c r="F20" s="1"/>
  <c r="E18"/>
  <c r="G17"/>
  <c r="H17" s="1"/>
  <c r="J22" l="1"/>
  <c r="I21"/>
  <c r="F21" s="1"/>
  <c r="G18"/>
  <c r="H18" s="1"/>
  <c r="E19"/>
  <c r="G19" l="1"/>
  <c r="H19" s="1"/>
  <c r="J23"/>
  <c r="I22"/>
  <c r="F22" s="1"/>
  <c r="E20"/>
  <c r="J24" l="1"/>
  <c r="I23"/>
  <c r="F23" s="1"/>
  <c r="G20"/>
  <c r="H20" s="1"/>
  <c r="E21"/>
  <c r="J25" l="1"/>
  <c r="I24"/>
  <c r="E22"/>
  <c r="G21"/>
  <c r="H21" s="1"/>
  <c r="F24" l="1"/>
  <c r="J26"/>
  <c r="I25"/>
  <c r="E23"/>
  <c r="G22"/>
  <c r="H22" s="1"/>
  <c r="F25" l="1"/>
  <c r="J27"/>
  <c r="I27" s="1"/>
  <c r="I26"/>
  <c r="E24"/>
  <c r="G23"/>
  <c r="H23" s="1"/>
  <c r="F27" l="1"/>
  <c r="F26"/>
  <c r="E25"/>
  <c r="G24"/>
  <c r="H24" s="1"/>
  <c r="G25" l="1"/>
  <c r="H25" s="1"/>
  <c r="E27"/>
  <c r="E26"/>
  <c r="G26" l="1"/>
  <c r="H26" s="1"/>
  <c r="G27"/>
  <c r="H27" s="1"/>
</calcChain>
</file>

<file path=xl/sharedStrings.xml><?xml version="1.0" encoding="utf-8"?>
<sst xmlns="http://schemas.openxmlformats.org/spreadsheetml/2006/main" count="43" uniqueCount="39">
  <si>
    <t>Výkon kotle</t>
  </si>
  <si>
    <t>Objem nádrže</t>
  </si>
  <si>
    <t>Požadovaná teplota</t>
  </si>
  <si>
    <t>kW</t>
  </si>
  <si>
    <t>Energie ve vodě</t>
  </si>
  <si>
    <t>Nejnižší teplota
°C</t>
  </si>
  <si>
    <t>Nejvyšši teplota °C</t>
  </si>
  <si>
    <t>Doba nabijeni
Doba provozu kotle</t>
  </si>
  <si>
    <t xml:space="preserve">Doba vybijeni Doba čerpání poze z AN
</t>
  </si>
  <si>
    <t>Doba vytápění
Doba cyklu celkem</t>
  </si>
  <si>
    <t>Dny
Přepočet cyklů na dny</t>
  </si>
  <si>
    <t>Výpočet akumulační soustavy pro pokrytí ztrát objektu</t>
  </si>
  <si>
    <t>Venkovní teplota dle pásma</t>
  </si>
  <si>
    <t xml:space="preserve">Teplotni ztráta vypočtená
</t>
  </si>
  <si>
    <t>V zelených polých je možné měnit hodnoty.
Výkon kotle = Jmenovatý a nebo nastavený výkon kotle
Objem nádrže= objem AN v litrech
Výchzí teploty musí být dosaženo v celé výšce AN.
Teplotni ztráta=
Ztráty při určité venkovní teplotě a požadované vnitřní teplotě
Do výpočtu provozu kotle je přidáva 1 hod.
na roztopení a výkyvy v době topení.</t>
  </si>
  <si>
    <t>Vnořený ohřev TUV</t>
  </si>
  <si>
    <t>Energie v 1 l x 1 K</t>
  </si>
  <si>
    <t>Počet osob</t>
  </si>
  <si>
    <t>Celkem vody</t>
  </si>
  <si>
    <t>Energie celkem</t>
  </si>
  <si>
    <t>Spotřeba na osobu</t>
  </si>
  <si>
    <t>Počáteční teplota</t>
  </si>
  <si>
    <t>Navýšení teploty pro ohřev</t>
  </si>
  <si>
    <t>Velikost AN</t>
  </si>
  <si>
    <t>Konečná teplota</t>
  </si>
  <si>
    <t>Uložená energie</t>
  </si>
  <si>
    <t>Počet dnů pokrytých ze zásobníku</t>
  </si>
  <si>
    <t>Vyplňuji se žlutá pole. Jde o přibližný výpočet kapacity pro ohřev TUV při vnořeném uhřevu do AN. Při použití AN pro vytápění, tak je potřeba tuto spotřebu odečíst od celkové kapacity AN. Při výpočtu nejsou započítané ztráty tepla prostupem do okolí. Ve výpočtu je použita  teplota užitkové vody 40°C (C4).</t>
  </si>
  <si>
    <t>Denní spotřeba</t>
  </si>
  <si>
    <t>Teplota</t>
  </si>
  <si>
    <t>Nárůst:</t>
  </si>
  <si>
    <t>Počáteční:</t>
  </si>
  <si>
    <t>Spotřební:</t>
  </si>
  <si>
    <t>Ohřev:</t>
  </si>
  <si>
    <t>Počty osob pro spotřebu TUV se vyplňují na straně Ohřev TUV.  Sloupec L a K je se započítáním jednodenní spotřeby TUV dle nastavení.</t>
  </si>
  <si>
    <t>Výpočet v sloupcích pro současnou přípravi TUV obsahuje chybu, jelikož je do něho vždy započítána jednodenní kovstantní spotřeba užitkové vody. Proto při výdrži nad 1,5 dne bude vžpočet značně zkreslený.</t>
  </si>
  <si>
    <t>Diference</t>
  </si>
  <si>
    <t>Diference je ztráta při ohřevi TUV</t>
  </si>
  <si>
    <t>Teploty v akumulační nádrži</t>
  </si>
</sst>
</file>

<file path=xl/styles.xml><?xml version="1.0" encoding="utf-8"?>
<styleSheet xmlns="http://schemas.openxmlformats.org/spreadsheetml/2006/main">
  <numFmts count="6">
    <numFmt numFmtId="164" formatCode="0.0"/>
    <numFmt numFmtId="165" formatCode="0.00&quot; kW&quot;"/>
    <numFmt numFmtId="166" formatCode="General&quot;°C&quot;"/>
    <numFmt numFmtId="167" formatCode="0\ \l"/>
    <numFmt numFmtId="168" formatCode="0.00\ \k\w"/>
    <numFmt numFmtId="169" formatCode="0.0&quot; kW/hod.&quot;"/>
  </numFmts>
  <fonts count="4">
    <font>
      <sz val="11"/>
      <color theme="1"/>
      <name val="Calibri"/>
      <family val="2"/>
      <charset val="238"/>
      <scheme val="minor"/>
    </font>
    <font>
      <b/>
      <sz val="11"/>
      <color theme="1"/>
      <name val="Calibri"/>
      <family val="2"/>
      <charset val="238"/>
      <scheme val="minor"/>
    </font>
    <font>
      <sz val="11"/>
      <color rgb="FFC00000"/>
      <name val="Calibri"/>
      <family val="2"/>
      <charset val="238"/>
      <scheme val="minor"/>
    </font>
    <font>
      <sz val="11"/>
      <name val="Calibri"/>
      <family val="2"/>
      <charset val="238"/>
      <scheme val="minor"/>
    </font>
  </fonts>
  <fills count="8">
    <fill>
      <patternFill patternType="none"/>
    </fill>
    <fill>
      <patternFill patternType="gray125"/>
    </fill>
    <fill>
      <patternFill patternType="solid">
        <fgColor theme="9" tint="0.59999389629810485"/>
        <bgColor indexed="64"/>
      </patternFill>
    </fill>
    <fill>
      <patternFill patternType="solid">
        <fgColor rgb="FF92D050"/>
        <bgColor indexed="64"/>
      </patternFill>
    </fill>
    <fill>
      <patternFill patternType="solid">
        <fgColor indexed="29"/>
        <bgColor indexed="45"/>
      </patternFill>
    </fill>
    <fill>
      <patternFill patternType="solid">
        <fgColor rgb="FFFFFF00"/>
        <bgColor indexed="64"/>
      </patternFill>
    </fill>
    <fill>
      <patternFill patternType="solid">
        <fgColor rgb="FF00B050"/>
        <bgColor indexed="64"/>
      </patternFill>
    </fill>
    <fill>
      <patternFill patternType="solid">
        <fgColor theme="9" tint="0.59999389629810485"/>
        <bgColor indexed="45"/>
      </patternFill>
    </fill>
  </fills>
  <borders count="17">
    <border>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8">
    <xf numFmtId="0" fontId="0" fillId="0" borderId="0" xfId="0"/>
    <xf numFmtId="0" fontId="0" fillId="0" borderId="2" xfId="0" applyBorder="1"/>
    <xf numFmtId="0" fontId="1" fillId="2" borderId="3" xfId="0" applyFont="1" applyFill="1" applyBorder="1" applyAlignment="1">
      <alignment horizontal="center"/>
    </xf>
    <xf numFmtId="2" fontId="0" fillId="0" borderId="2" xfId="0" applyNumberFormat="1" applyBorder="1"/>
    <xf numFmtId="164" fontId="0" fillId="0" borderId="2" xfId="0" applyNumberFormat="1" applyBorder="1"/>
    <xf numFmtId="0" fontId="0" fillId="3" borderId="2" xfId="0" applyFill="1" applyBorder="1" applyAlignment="1" applyProtection="1">
      <protection locked="0"/>
    </xf>
    <xf numFmtId="0" fontId="0" fillId="3" borderId="2" xfId="0" applyFill="1" applyBorder="1" applyProtection="1">
      <protection locked="0"/>
    </xf>
    <xf numFmtId="0" fontId="0" fillId="3" borderId="4" xfId="0" applyFill="1" applyBorder="1" applyAlignment="1" applyProtection="1">
      <alignment horizontal="center"/>
      <protection locked="0"/>
    </xf>
    <xf numFmtId="0" fontId="0" fillId="0" borderId="1" xfId="0" applyBorder="1" applyAlignment="1">
      <alignment vertical="top" wrapText="1"/>
    </xf>
    <xf numFmtId="0" fontId="0" fillId="0" borderId="5" xfId="0" applyBorder="1"/>
    <xf numFmtId="0" fontId="0" fillId="0" borderId="6" xfId="0" applyBorder="1"/>
    <xf numFmtId="0" fontId="0" fillId="0" borderId="6" xfId="0" applyBorder="1" applyAlignment="1">
      <alignment horizontal="center"/>
    </xf>
    <xf numFmtId="0" fontId="0" fillId="0" borderId="7" xfId="0" applyFont="1" applyFill="1" applyBorder="1" applyProtection="1"/>
    <xf numFmtId="0" fontId="0" fillId="0" borderId="8" xfId="0" applyBorder="1"/>
    <xf numFmtId="0" fontId="0" fillId="0" borderId="0" xfId="0" applyBorder="1"/>
    <xf numFmtId="2" fontId="0" fillId="0" borderId="0" xfId="0" applyNumberFormat="1" applyBorder="1" applyAlignment="1"/>
    <xf numFmtId="0" fontId="0" fillId="3" borderId="9" xfId="0" applyFill="1" applyBorder="1" applyProtection="1">
      <protection locked="0"/>
    </xf>
    <xf numFmtId="0" fontId="0" fillId="0" borderId="10" xfId="0" applyBorder="1"/>
    <xf numFmtId="0" fontId="0" fillId="0" borderId="11" xfId="0" applyBorder="1"/>
    <xf numFmtId="0" fontId="0" fillId="0" borderId="12" xfId="0" applyBorder="1"/>
    <xf numFmtId="2" fontId="0" fillId="0" borderId="13" xfId="0" applyNumberFormat="1" applyBorder="1"/>
    <xf numFmtId="164" fontId="0" fillId="0" borderId="13" xfId="0" applyNumberFormat="1" applyBorder="1"/>
    <xf numFmtId="0" fontId="0" fillId="0" borderId="13" xfId="0" applyBorder="1"/>
    <xf numFmtId="2" fontId="0" fillId="0" borderId="12" xfId="0" applyNumberFormat="1" applyBorder="1" applyAlignment="1"/>
    <xf numFmtId="0" fontId="0" fillId="0" borderId="14" xfId="0" applyBorder="1"/>
    <xf numFmtId="0" fontId="0" fillId="4" borderId="0" xfId="0" applyFont="1" applyFill="1" applyProtection="1"/>
    <xf numFmtId="0" fontId="0" fillId="5" borderId="3" xfId="0" applyFill="1" applyBorder="1" applyProtection="1">
      <protection locked="0"/>
    </xf>
    <xf numFmtId="0" fontId="0" fillId="0" borderId="3" xfId="0" applyBorder="1"/>
    <xf numFmtId="165" fontId="0" fillId="0" borderId="0" xfId="0" applyNumberFormat="1"/>
    <xf numFmtId="166" fontId="0" fillId="0" borderId="3" xfId="0" applyNumberFormat="1" applyBorder="1"/>
    <xf numFmtId="167" fontId="0" fillId="5" borderId="3" xfId="0" applyNumberFormat="1" applyFill="1" applyBorder="1" applyProtection="1">
      <protection locked="0"/>
    </xf>
    <xf numFmtId="166" fontId="0" fillId="5" borderId="3" xfId="0" applyNumberFormat="1" applyFill="1" applyBorder="1" applyProtection="1">
      <protection locked="0"/>
    </xf>
    <xf numFmtId="166" fontId="0" fillId="0" borderId="0" xfId="0" applyNumberFormat="1"/>
    <xf numFmtId="168" fontId="1" fillId="6" borderId="3" xfId="0" applyNumberFormat="1" applyFont="1" applyFill="1" applyBorder="1"/>
    <xf numFmtId="164" fontId="1" fillId="6" borderId="3" xfId="0" applyNumberFormat="1" applyFont="1" applyFill="1" applyBorder="1"/>
    <xf numFmtId="166" fontId="0" fillId="6" borderId="3" xfId="0" applyNumberFormat="1" applyFill="1" applyBorder="1"/>
    <xf numFmtId="0" fontId="2" fillId="0" borderId="6" xfId="0" applyFont="1" applyBorder="1" applyAlignment="1"/>
    <xf numFmtId="0" fontId="0" fillId="0" borderId="6" xfId="0" applyBorder="1" applyAlignment="1"/>
    <xf numFmtId="169" fontId="0" fillId="3" borderId="3" xfId="0" applyNumberFormat="1" applyFill="1" applyBorder="1" applyAlignment="1">
      <alignment horizontal="left" indent="4"/>
    </xf>
    <xf numFmtId="0" fontId="0" fillId="7" borderId="0" xfId="0" applyFont="1" applyFill="1" applyProtection="1">
      <protection locked="0"/>
    </xf>
    <xf numFmtId="167" fontId="3" fillId="3" borderId="3" xfId="0" applyNumberFormat="1" applyFont="1" applyFill="1" applyBorder="1" applyProtection="1"/>
    <xf numFmtId="0" fontId="0" fillId="0" borderId="8" xfId="0" applyBorder="1" applyAlignment="1">
      <alignment horizontal="left" vertical="top" wrapText="1"/>
    </xf>
    <xf numFmtId="0" fontId="0" fillId="0" borderId="0" xfId="0" applyBorder="1" applyAlignment="1">
      <alignment horizontal="left" vertical="top"/>
    </xf>
    <xf numFmtId="0" fontId="0" fillId="0" borderId="8" xfId="0" applyBorder="1" applyAlignment="1">
      <alignment horizontal="left" vertical="top"/>
    </xf>
    <xf numFmtId="0" fontId="0" fillId="0" borderId="15" xfId="0" applyBorder="1" applyAlignment="1">
      <alignment horizontal="center"/>
    </xf>
    <xf numFmtId="0" fontId="0" fillId="0" borderId="16" xfId="0" applyBorder="1" applyAlignment="1">
      <alignment horizontal="center"/>
    </xf>
    <xf numFmtId="0" fontId="0" fillId="0" borderId="0" xfId="0" applyAlignment="1">
      <alignment horizontal="center"/>
    </xf>
    <xf numFmtId="0" fontId="0" fillId="0" borderId="0" xfId="0" applyAlignment="1">
      <alignment horizontal="left" vertical="top" wrapText="1"/>
    </xf>
  </cellXfs>
  <cellStyles count="1">
    <cellStyle name="normální"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K29"/>
  <sheetViews>
    <sheetView tabSelected="1" view="pageBreakPreview" zoomScale="80" zoomScaleSheetLayoutView="80" workbookViewId="0">
      <selection activeCell="A5" sqref="A5"/>
    </sheetView>
  </sheetViews>
  <sheetFormatPr defaultRowHeight="15"/>
  <cols>
    <col min="1" max="1" width="13" customWidth="1"/>
    <col min="2" max="2" width="13.5703125" bestFit="1" customWidth="1"/>
    <col min="3" max="3" width="14.7109375" bestFit="1" customWidth="1"/>
    <col min="4" max="4" width="15.140625" bestFit="1" customWidth="1"/>
    <col min="5" max="5" width="13.42578125" bestFit="1" customWidth="1"/>
    <col min="6" max="6" width="13.28515625" bestFit="1" customWidth="1"/>
    <col min="7" max="7" width="13.7109375" bestFit="1" customWidth="1"/>
    <col min="8" max="8" width="13.7109375" customWidth="1"/>
    <col min="9" max="9" width="14" bestFit="1" customWidth="1"/>
    <col min="10" max="10" width="16.28515625" bestFit="1" customWidth="1"/>
    <col min="11" max="11" width="18.7109375" bestFit="1" customWidth="1"/>
  </cols>
  <sheetData>
    <row r="2" spans="1:11">
      <c r="A2" t="s">
        <v>11</v>
      </c>
    </row>
    <row r="3" spans="1:11">
      <c r="A3" s="9"/>
      <c r="B3" s="10"/>
      <c r="C3" s="44" t="s">
        <v>38</v>
      </c>
      <c r="D3" s="45"/>
      <c r="E3" s="10"/>
      <c r="F3" s="10"/>
      <c r="G3" s="10"/>
      <c r="H3" s="10"/>
      <c r="I3" s="11" t="s">
        <v>3</v>
      </c>
      <c r="J3" s="10" t="s">
        <v>4</v>
      </c>
      <c r="K3" s="12">
        <v>1.1480350000000002E-3</v>
      </c>
    </row>
    <row r="4" spans="1:11" ht="60.75" thickBot="1">
      <c r="A4" s="8" t="s">
        <v>0</v>
      </c>
      <c r="B4" s="8" t="s">
        <v>1</v>
      </c>
      <c r="C4" s="8" t="s">
        <v>5</v>
      </c>
      <c r="D4" s="8" t="s">
        <v>6</v>
      </c>
      <c r="E4" s="8" t="s">
        <v>7</v>
      </c>
      <c r="F4" s="8" t="s">
        <v>8</v>
      </c>
      <c r="G4" s="8" t="s">
        <v>9</v>
      </c>
      <c r="H4" s="8" t="s">
        <v>10</v>
      </c>
      <c r="I4" s="8" t="s">
        <v>13</v>
      </c>
      <c r="J4" s="8" t="s">
        <v>12</v>
      </c>
      <c r="K4" s="8" t="s">
        <v>2</v>
      </c>
    </row>
    <row r="5" spans="1:11" ht="15.75" thickBot="1">
      <c r="A5" s="6">
        <v>22</v>
      </c>
      <c r="B5" s="6">
        <v>2000</v>
      </c>
      <c r="C5" s="6">
        <v>30</v>
      </c>
      <c r="D5" s="6">
        <v>85</v>
      </c>
      <c r="E5" s="3">
        <f>((($D$5-$C$5)*$B$5*$K$3)/($A$5-I5))+1</f>
        <v>19.040550000000003</v>
      </c>
      <c r="F5" s="4">
        <f>($D$5-$C$5)*$B$5*$K$3/I5</f>
        <v>8.4189233333333338</v>
      </c>
      <c r="G5" s="3">
        <f>E5+F5</f>
        <v>27.459473333333335</v>
      </c>
      <c r="H5" s="1">
        <f>ROUND((G5/24),1)</f>
        <v>1.1000000000000001</v>
      </c>
      <c r="I5" s="5">
        <v>15</v>
      </c>
      <c r="J5" s="7">
        <v>-15</v>
      </c>
      <c r="K5" s="1">
        <v>20</v>
      </c>
    </row>
    <row r="6" spans="1:11" ht="15.75" thickBot="1">
      <c r="A6" s="13"/>
      <c r="B6" s="14"/>
      <c r="C6" s="14"/>
      <c r="D6" s="14"/>
      <c r="E6" s="3">
        <f t="shared" ref="E6:E27" si="0">((($D$5-$C$5)*$B$5*$K$3)/($A$5-I6))+1</f>
        <v>21.557836046511625</v>
      </c>
      <c r="F6" s="4">
        <f>IF(I6=0,0,($D$5-$C$5)*$B$5*$K$3/I6)</f>
        <v>7.9638463963963977</v>
      </c>
      <c r="G6" s="3">
        <f t="shared" ref="G6:G27" si="1">E6+F6</f>
        <v>29.521682442908023</v>
      </c>
      <c r="H6" s="1">
        <f t="shared" ref="H6:H27" si="2">ROUND((G6/24),1)</f>
        <v>1.2</v>
      </c>
      <c r="I6" s="15">
        <f t="shared" ref="I6:I25" si="3">IF($I$5/(ABS($J$5)+$K$5)*(-(J6)+$K$6)&gt;0,$I$5/(ABS($J$5)+$K$5)*(-(J6)+$K$6),0)</f>
        <v>15.857142857142856</v>
      </c>
      <c r="J6" s="2">
        <f>IF(J5&lt;$K$6,J5,0)</f>
        <v>-15</v>
      </c>
      <c r="K6" s="16">
        <v>22</v>
      </c>
    </row>
    <row r="7" spans="1:11" ht="15.75" thickBot="1">
      <c r="A7" s="41" t="s">
        <v>14</v>
      </c>
      <c r="B7" s="42"/>
      <c r="C7" s="42"/>
      <c r="D7" s="14"/>
      <c r="E7" s="3">
        <f t="shared" si="0"/>
        <v>19.040550000000003</v>
      </c>
      <c r="F7" s="4">
        <f t="shared" ref="F7:F27" si="4">IF(I7=0,0,($D$5-$C$5)*$B$5*$K$3/I7)</f>
        <v>8.4189233333333338</v>
      </c>
      <c r="G7" s="3">
        <f t="shared" si="1"/>
        <v>27.459473333333335</v>
      </c>
      <c r="H7" s="1">
        <f t="shared" si="2"/>
        <v>1.1000000000000001</v>
      </c>
      <c r="I7" s="15">
        <f t="shared" si="3"/>
        <v>15</v>
      </c>
      <c r="J7" s="2">
        <f>J6+2</f>
        <v>-13</v>
      </c>
      <c r="K7" s="17"/>
    </row>
    <row r="8" spans="1:11" ht="15.75" thickBot="1">
      <c r="A8" s="43"/>
      <c r="B8" s="42"/>
      <c r="C8" s="42"/>
      <c r="D8" s="14"/>
      <c r="E8" s="3">
        <f t="shared" si="0"/>
        <v>17.072490000000002</v>
      </c>
      <c r="F8" s="4">
        <f t="shared" si="4"/>
        <v>8.929161111111112</v>
      </c>
      <c r="G8" s="3">
        <f t="shared" si="1"/>
        <v>26.001651111111116</v>
      </c>
      <c r="H8" s="1">
        <f t="shared" si="2"/>
        <v>1.1000000000000001</v>
      </c>
      <c r="I8" s="15">
        <f t="shared" si="3"/>
        <v>14.142857142857142</v>
      </c>
      <c r="J8" s="2">
        <f t="shared" ref="J8:J27" si="5">J7+2</f>
        <v>-11</v>
      </c>
      <c r="K8" s="17"/>
    </row>
    <row r="9" spans="1:11" ht="15.75" thickBot="1">
      <c r="A9" s="43"/>
      <c r="B9" s="42"/>
      <c r="C9" s="42"/>
      <c r="D9" s="14"/>
      <c r="E9" s="3">
        <f t="shared" si="0"/>
        <v>15.491589344262295</v>
      </c>
      <c r="F9" s="4">
        <f t="shared" si="4"/>
        <v>9.5052360215053788</v>
      </c>
      <c r="G9" s="3">
        <f t="shared" si="1"/>
        <v>24.996825365767673</v>
      </c>
      <c r="H9" s="1">
        <f t="shared" si="2"/>
        <v>1</v>
      </c>
      <c r="I9" s="15">
        <f t="shared" si="3"/>
        <v>13.285714285714285</v>
      </c>
      <c r="J9" s="2">
        <f t="shared" si="5"/>
        <v>-9</v>
      </c>
      <c r="K9" s="17"/>
    </row>
    <row r="10" spans="1:11" ht="15.75" thickBot="1">
      <c r="A10" s="43"/>
      <c r="B10" s="42"/>
      <c r="C10" s="42"/>
      <c r="D10" s="14"/>
      <c r="E10" s="3">
        <f t="shared" si="0"/>
        <v>14.193835074626865</v>
      </c>
      <c r="F10" s="4">
        <f t="shared" si="4"/>
        <v>10.160769540229888</v>
      </c>
      <c r="G10" s="3">
        <f t="shared" si="1"/>
        <v>24.354604614856754</v>
      </c>
      <c r="H10" s="1">
        <f t="shared" si="2"/>
        <v>1</v>
      </c>
      <c r="I10" s="15">
        <f t="shared" si="3"/>
        <v>12.428571428571427</v>
      </c>
      <c r="J10" s="2">
        <f t="shared" si="5"/>
        <v>-7</v>
      </c>
      <c r="K10" s="17"/>
    </row>
    <row r="11" spans="1:11" ht="15.75" thickBot="1">
      <c r="A11" s="43"/>
      <c r="B11" s="42"/>
      <c r="C11" s="42"/>
      <c r="D11" s="14"/>
      <c r="E11" s="3">
        <f t="shared" si="0"/>
        <v>13.109410273972603</v>
      </c>
      <c r="F11" s="4">
        <f t="shared" si="4"/>
        <v>10.913419135802471</v>
      </c>
      <c r="G11" s="3">
        <f t="shared" si="1"/>
        <v>24.022829409775074</v>
      </c>
      <c r="H11" s="1">
        <f t="shared" si="2"/>
        <v>1</v>
      </c>
      <c r="I11" s="15">
        <f t="shared" si="3"/>
        <v>11.571428571428571</v>
      </c>
      <c r="J11" s="2">
        <f t="shared" si="5"/>
        <v>-5</v>
      </c>
      <c r="K11" s="17"/>
    </row>
    <row r="12" spans="1:11" ht="15.75" thickBot="1">
      <c r="A12" s="43"/>
      <c r="B12" s="42"/>
      <c r="C12" s="42"/>
      <c r="D12" s="14"/>
      <c r="E12" s="3">
        <f t="shared" si="0"/>
        <v>12.189708227848103</v>
      </c>
      <c r="F12" s="4">
        <f t="shared" si="4"/>
        <v>11.786492666666669</v>
      </c>
      <c r="G12" s="3">
        <f t="shared" si="1"/>
        <v>23.976200894514772</v>
      </c>
      <c r="H12" s="1">
        <f t="shared" si="2"/>
        <v>1</v>
      </c>
      <c r="I12" s="15">
        <f t="shared" si="3"/>
        <v>10.714285714285714</v>
      </c>
      <c r="J12" s="2">
        <f t="shared" si="5"/>
        <v>-3</v>
      </c>
      <c r="K12" s="17"/>
    </row>
    <row r="13" spans="1:11" ht="15.75" thickBot="1">
      <c r="A13" s="43"/>
      <c r="B13" s="42"/>
      <c r="C13" s="42"/>
      <c r="D13" s="14"/>
      <c r="E13" s="3">
        <f t="shared" si="0"/>
        <v>11.399846470588235</v>
      </c>
      <c r="F13" s="4">
        <f t="shared" si="4"/>
        <v>12.811405072463771</v>
      </c>
      <c r="G13" s="3">
        <f t="shared" si="1"/>
        <v>24.211251543052008</v>
      </c>
      <c r="H13" s="1">
        <f t="shared" si="2"/>
        <v>1</v>
      </c>
      <c r="I13" s="15">
        <f t="shared" si="3"/>
        <v>9.8571428571428559</v>
      </c>
      <c r="J13" s="2">
        <f t="shared" si="5"/>
        <v>-1</v>
      </c>
      <c r="K13" s="17"/>
    </row>
    <row r="14" spans="1:11" ht="15.75" thickBot="1">
      <c r="A14" s="43"/>
      <c r="B14" s="42"/>
      <c r="C14" s="42"/>
      <c r="D14" s="14"/>
      <c r="E14" s="3">
        <f t="shared" si="0"/>
        <v>10.71414230769231</v>
      </c>
      <c r="F14" s="4">
        <f t="shared" si="4"/>
        <v>14.031538888888891</v>
      </c>
      <c r="G14" s="3">
        <f t="shared" si="1"/>
        <v>24.745681196581202</v>
      </c>
      <c r="H14" s="1">
        <f t="shared" si="2"/>
        <v>1</v>
      </c>
      <c r="I14" s="15">
        <f t="shared" si="3"/>
        <v>9</v>
      </c>
      <c r="J14" s="2">
        <f t="shared" si="5"/>
        <v>1</v>
      </c>
      <c r="K14" s="17"/>
    </row>
    <row r="15" spans="1:11" ht="15.75" thickBot="1">
      <c r="A15" s="43"/>
      <c r="B15" s="42"/>
      <c r="C15" s="42"/>
      <c r="D15" s="14"/>
      <c r="E15" s="3">
        <f t="shared" si="0"/>
        <v>10.113267525773196</v>
      </c>
      <c r="F15" s="4">
        <f t="shared" si="4"/>
        <v>15.508542982456143</v>
      </c>
      <c r="G15" s="3">
        <f t="shared" si="1"/>
        <v>25.621810508229338</v>
      </c>
      <c r="H15" s="1">
        <f t="shared" si="2"/>
        <v>1.1000000000000001</v>
      </c>
      <c r="I15" s="15">
        <f t="shared" si="3"/>
        <v>8.1428571428571423</v>
      </c>
      <c r="J15" s="2">
        <f t="shared" si="5"/>
        <v>3</v>
      </c>
      <c r="K15" s="17"/>
    </row>
    <row r="16" spans="1:11" ht="15.75" thickBot="1">
      <c r="A16" s="43"/>
      <c r="B16" s="42"/>
      <c r="C16" s="42"/>
      <c r="D16" s="14"/>
      <c r="E16" s="3">
        <f t="shared" si="0"/>
        <v>9.5823975728155339</v>
      </c>
      <c r="F16" s="4">
        <f t="shared" si="4"/>
        <v>17.333077450980394</v>
      </c>
      <c r="G16" s="3">
        <f t="shared" si="1"/>
        <v>26.915475023795928</v>
      </c>
      <c r="H16" s="1">
        <f t="shared" si="2"/>
        <v>1.1000000000000001</v>
      </c>
      <c r="I16" s="15">
        <f t="shared" si="3"/>
        <v>7.2857142857142856</v>
      </c>
      <c r="J16" s="2">
        <f t="shared" si="5"/>
        <v>5</v>
      </c>
      <c r="K16" s="17"/>
    </row>
    <row r="17" spans="1:11" ht="15.75" thickBot="1">
      <c r="A17" s="43"/>
      <c r="B17" s="42"/>
      <c r="C17" s="42"/>
      <c r="D17" s="14"/>
      <c r="E17" s="3">
        <f t="shared" si="0"/>
        <v>9.1099720183486248</v>
      </c>
      <c r="F17" s="4">
        <f t="shared" si="4"/>
        <v>19.64415444444445</v>
      </c>
      <c r="G17" s="3">
        <f t="shared" si="1"/>
        <v>28.754126462793074</v>
      </c>
      <c r="H17" s="1">
        <f t="shared" si="2"/>
        <v>1.2</v>
      </c>
      <c r="I17" s="15">
        <f t="shared" si="3"/>
        <v>6.4285714285714279</v>
      </c>
      <c r="J17" s="2">
        <f t="shared" si="5"/>
        <v>7</v>
      </c>
      <c r="K17" s="17"/>
    </row>
    <row r="18" spans="1:11" ht="15.75" thickBot="1">
      <c r="A18" s="43"/>
      <c r="B18" s="42"/>
      <c r="C18" s="42"/>
      <c r="D18" s="14"/>
      <c r="E18" s="3">
        <f t="shared" si="0"/>
        <v>8.6868430434782606</v>
      </c>
      <c r="F18" s="4">
        <f t="shared" si="4"/>
        <v>22.666332051282055</v>
      </c>
      <c r="G18" s="3">
        <f t="shared" si="1"/>
        <v>31.353175094760317</v>
      </c>
      <c r="H18" s="1">
        <f t="shared" si="2"/>
        <v>1.3</v>
      </c>
      <c r="I18" s="15">
        <f t="shared" si="3"/>
        <v>5.5714285714285712</v>
      </c>
      <c r="J18" s="2">
        <f t="shared" si="5"/>
        <v>9</v>
      </c>
      <c r="K18" s="17"/>
    </row>
    <row r="19" spans="1:11" ht="15.75" thickBot="1">
      <c r="A19" s="43"/>
      <c r="B19" s="42"/>
      <c r="C19" s="42"/>
      <c r="D19" s="14"/>
      <c r="E19" s="3">
        <f t="shared" si="0"/>
        <v>8.305677272727273</v>
      </c>
      <c r="F19" s="4">
        <f t="shared" si="4"/>
        <v>26.787483333333334</v>
      </c>
      <c r="G19" s="3">
        <f t="shared" si="1"/>
        <v>35.093160606060607</v>
      </c>
      <c r="H19" s="1">
        <f t="shared" si="2"/>
        <v>1.5</v>
      </c>
      <c r="I19" s="15">
        <f t="shared" si="3"/>
        <v>4.7142857142857144</v>
      </c>
      <c r="J19" s="2">
        <f t="shared" si="5"/>
        <v>11</v>
      </c>
      <c r="K19" s="17"/>
    </row>
    <row r="20" spans="1:11" ht="15.75" thickBot="1">
      <c r="A20" s="43"/>
      <c r="B20" s="42"/>
      <c r="C20" s="42"/>
      <c r="D20" s="14"/>
      <c r="E20" s="3">
        <f t="shared" si="0"/>
        <v>7.9605271653543319</v>
      </c>
      <c r="F20" s="4">
        <f t="shared" si="4"/>
        <v>32.740257407407412</v>
      </c>
      <c r="G20" s="3">
        <f t="shared" si="1"/>
        <v>40.700784572761748</v>
      </c>
      <c r="H20" s="1">
        <f t="shared" si="2"/>
        <v>1.7</v>
      </c>
      <c r="I20" s="15">
        <f t="shared" si="3"/>
        <v>3.8571428571428568</v>
      </c>
      <c r="J20" s="2">
        <f t="shared" si="5"/>
        <v>13</v>
      </c>
      <c r="K20" s="17"/>
    </row>
    <row r="21" spans="1:11" ht="15.75" thickBot="1">
      <c r="A21" s="43"/>
      <c r="B21" s="42"/>
      <c r="C21" s="42"/>
      <c r="D21" s="14"/>
      <c r="E21" s="3">
        <f t="shared" si="0"/>
        <v>7.6465184210526322</v>
      </c>
      <c r="F21" s="4">
        <f t="shared" si="4"/>
        <v>42.094616666666674</v>
      </c>
      <c r="G21" s="3">
        <f t="shared" si="1"/>
        <v>49.741135087719307</v>
      </c>
      <c r="H21" s="1">
        <f t="shared" si="2"/>
        <v>2.1</v>
      </c>
      <c r="I21" s="15">
        <f t="shared" si="3"/>
        <v>3</v>
      </c>
      <c r="J21" s="2">
        <f t="shared" si="5"/>
        <v>15</v>
      </c>
      <c r="K21" s="17"/>
    </row>
    <row r="22" spans="1:11" ht="15.75" thickBot="1">
      <c r="A22" s="43"/>
      <c r="B22" s="42"/>
      <c r="C22" s="42"/>
      <c r="D22" s="14"/>
      <c r="E22" s="3">
        <f t="shared" si="0"/>
        <v>7.3596183453237414</v>
      </c>
      <c r="F22" s="4">
        <f t="shared" si="4"/>
        <v>58.932463333333345</v>
      </c>
      <c r="G22" s="3">
        <f t="shared" si="1"/>
        <v>66.292081678657084</v>
      </c>
      <c r="H22" s="1">
        <f t="shared" si="2"/>
        <v>2.8</v>
      </c>
      <c r="I22" s="15">
        <f t="shared" si="3"/>
        <v>2.1428571428571428</v>
      </c>
      <c r="J22" s="2">
        <f t="shared" si="5"/>
        <v>17</v>
      </c>
      <c r="K22" s="17"/>
    </row>
    <row r="23" spans="1:11" ht="15.75" thickBot="1">
      <c r="A23" s="43"/>
      <c r="B23" s="42"/>
      <c r="C23" s="42"/>
      <c r="D23" s="14"/>
      <c r="E23" s="3">
        <f t="shared" si="0"/>
        <v>7.0964617241379315</v>
      </c>
      <c r="F23" s="4">
        <f t="shared" si="4"/>
        <v>98.220772222222237</v>
      </c>
      <c r="G23" s="3">
        <f t="shared" si="1"/>
        <v>105.31723394636018</v>
      </c>
      <c r="H23" s="1">
        <f t="shared" si="2"/>
        <v>4.4000000000000004</v>
      </c>
      <c r="I23" s="15">
        <f t="shared" si="3"/>
        <v>1.2857142857142856</v>
      </c>
      <c r="J23" s="2">
        <f t="shared" si="5"/>
        <v>19</v>
      </c>
      <c r="K23" s="17"/>
    </row>
    <row r="24" spans="1:11" ht="15.75" thickBot="1">
      <c r="A24" s="13"/>
      <c r="B24" s="14"/>
      <c r="C24" s="14"/>
      <c r="D24" s="14"/>
      <c r="E24" s="3">
        <f t="shared" si="0"/>
        <v>6.8542182119205304</v>
      </c>
      <c r="F24" s="4">
        <f t="shared" si="4"/>
        <v>294.6623166666667</v>
      </c>
      <c r="G24" s="3">
        <f t="shared" si="1"/>
        <v>301.51653487858721</v>
      </c>
      <c r="H24" s="1">
        <f t="shared" si="2"/>
        <v>12.6</v>
      </c>
      <c r="I24" s="15">
        <f t="shared" si="3"/>
        <v>0.42857142857142855</v>
      </c>
      <c r="J24" s="2">
        <f t="shared" si="5"/>
        <v>21</v>
      </c>
      <c r="K24" s="17"/>
    </row>
    <row r="25" spans="1:11" ht="15.75" thickBot="1">
      <c r="A25" s="13"/>
      <c r="B25" s="14"/>
      <c r="C25" s="14"/>
      <c r="D25" s="14"/>
      <c r="E25" s="3">
        <f t="shared" si="0"/>
        <v>6.7401750000000007</v>
      </c>
      <c r="F25" s="4">
        <f t="shared" si="4"/>
        <v>0</v>
      </c>
      <c r="G25" s="3">
        <f t="shared" si="1"/>
        <v>6.7401750000000007</v>
      </c>
      <c r="H25" s="1">
        <f t="shared" si="2"/>
        <v>0.3</v>
      </c>
      <c r="I25" s="15">
        <f t="shared" si="3"/>
        <v>0</v>
      </c>
      <c r="J25" s="2">
        <f t="shared" si="5"/>
        <v>23</v>
      </c>
      <c r="K25" s="17"/>
    </row>
    <row r="26" spans="1:11" ht="15.75" thickBot="1">
      <c r="A26" s="13"/>
      <c r="B26" s="14"/>
      <c r="C26" s="14"/>
      <c r="D26" s="14"/>
      <c r="E26" s="3">
        <f t="shared" si="0"/>
        <v>6.7401750000000007</v>
      </c>
      <c r="F26" s="4">
        <f t="shared" si="4"/>
        <v>0</v>
      </c>
      <c r="G26" s="3">
        <f t="shared" si="1"/>
        <v>6.7401750000000007</v>
      </c>
      <c r="H26" s="1">
        <f t="shared" si="2"/>
        <v>0.3</v>
      </c>
      <c r="I26" s="15">
        <f>IF($I$5/(ABS($J$5)+$K$5)*(-(J26)+$K$6)&gt;0,$I$5/(ABS($J$5)+$K$5)*(-(J26)+$K$6),0)</f>
        <v>0</v>
      </c>
      <c r="J26" s="2">
        <f t="shared" si="5"/>
        <v>25</v>
      </c>
      <c r="K26" s="17"/>
    </row>
    <row r="27" spans="1:11">
      <c r="A27" s="18"/>
      <c r="B27" s="19"/>
      <c r="C27" s="19"/>
      <c r="D27" s="19"/>
      <c r="E27" s="20">
        <f t="shared" si="0"/>
        <v>6.7401750000000007</v>
      </c>
      <c r="F27" s="21">
        <f t="shared" si="4"/>
        <v>0</v>
      </c>
      <c r="G27" s="20">
        <f t="shared" si="1"/>
        <v>6.7401750000000007</v>
      </c>
      <c r="H27" s="22">
        <f t="shared" si="2"/>
        <v>0.3</v>
      </c>
      <c r="I27" s="23">
        <f>IF($I$5/(ABS($J$5)+$K$5)*(-(J27)+$K$6)&gt;0,$I$5/(ABS($J$5)+$K$5)*(-(J27)+$K$6),0)</f>
        <v>0</v>
      </c>
      <c r="J27" s="2">
        <f t="shared" si="5"/>
        <v>27</v>
      </c>
      <c r="K27" s="24"/>
    </row>
    <row r="28" spans="1:11">
      <c r="A28" s="36" t="s">
        <v>35</v>
      </c>
      <c r="B28" s="37"/>
      <c r="C28" s="37"/>
      <c r="D28" s="37"/>
      <c r="E28" s="37"/>
      <c r="F28" s="37"/>
      <c r="G28" s="37"/>
      <c r="H28" s="37"/>
      <c r="I28" s="37"/>
      <c r="J28" s="37"/>
      <c r="K28" s="37"/>
    </row>
    <row r="29" spans="1:11">
      <c r="B29" s="46" t="s">
        <v>34</v>
      </c>
      <c r="C29" s="46"/>
      <c r="D29" s="46"/>
      <c r="E29" s="46"/>
      <c r="F29" s="46"/>
      <c r="G29" s="46"/>
      <c r="H29" s="46"/>
      <c r="I29" s="46"/>
      <c r="J29" s="46"/>
      <c r="K29" s="46"/>
    </row>
  </sheetData>
  <sheetProtection sheet="1" objects="1" scenarios="1" selectLockedCells="1"/>
  <mergeCells count="3">
    <mergeCell ref="A7:C23"/>
    <mergeCell ref="C3:D3"/>
    <mergeCell ref="B29:K29"/>
  </mergeCells>
  <pageMargins left="0.70866141732283472" right="0.70866141732283472" top="0.78740157480314965" bottom="0.78740157480314965" header="0.31496062992125984" footer="0.31496062992125984"/>
  <pageSetup paperSize="9" scale="80" orientation="landscape" r:id="rId1"/>
</worksheet>
</file>

<file path=xl/worksheets/sheet2.xml><?xml version="1.0" encoding="utf-8"?>
<worksheet xmlns="http://schemas.openxmlformats.org/spreadsheetml/2006/main" xmlns:r="http://schemas.openxmlformats.org/officeDocument/2006/relationships">
  <dimension ref="A1:O16"/>
  <sheetViews>
    <sheetView workbookViewId="0">
      <selection activeCell="G14" sqref="G14"/>
    </sheetView>
  </sheetViews>
  <sheetFormatPr defaultRowHeight="15"/>
  <cols>
    <col min="4" max="4" width="10" bestFit="1" customWidth="1"/>
    <col min="6" max="6" width="10.140625" bestFit="1" customWidth="1"/>
    <col min="9" max="9" width="18.140625" bestFit="1" customWidth="1"/>
    <col min="10" max="10" width="17.7109375" customWidth="1"/>
    <col min="13" max="13" width="11.85546875" bestFit="1" customWidth="1"/>
    <col min="15" max="15" width="12" bestFit="1" customWidth="1"/>
  </cols>
  <sheetData>
    <row r="1" spans="1:15">
      <c r="A1" t="s">
        <v>15</v>
      </c>
    </row>
    <row r="2" spans="1:15">
      <c r="M2" t="s">
        <v>16</v>
      </c>
      <c r="O2" s="25">
        <v>1.1480350000000002E-3</v>
      </c>
    </row>
    <row r="3" spans="1:15">
      <c r="A3" t="s">
        <v>17</v>
      </c>
      <c r="E3" s="26">
        <v>3</v>
      </c>
      <c r="G3" t="s">
        <v>18</v>
      </c>
      <c r="I3" s="27">
        <f>E3*E4</f>
        <v>240</v>
      </c>
      <c r="K3" t="s">
        <v>19</v>
      </c>
      <c r="M3" s="28">
        <f>O2*(C4-I4)*I3</f>
        <v>8.2658520000000024</v>
      </c>
    </row>
    <row r="4" spans="1:15">
      <c r="A4" t="s">
        <v>20</v>
      </c>
      <c r="C4" s="29">
        <v>40</v>
      </c>
      <c r="E4" s="30">
        <v>80</v>
      </c>
      <c r="G4" t="s">
        <v>21</v>
      </c>
      <c r="I4" s="29">
        <v>10</v>
      </c>
      <c r="J4" t="s">
        <v>22</v>
      </c>
      <c r="L4" s="31">
        <f>C3+5</f>
        <v>5</v>
      </c>
    </row>
    <row r="5" spans="1:15">
      <c r="A5" t="s">
        <v>23</v>
      </c>
      <c r="E5" s="30">
        <v>500</v>
      </c>
      <c r="G5" t="s">
        <v>21</v>
      </c>
      <c r="I5" s="31">
        <v>90</v>
      </c>
      <c r="J5" t="s">
        <v>24</v>
      </c>
      <c r="L5" s="32">
        <f>C4+L4</f>
        <v>45</v>
      </c>
      <c r="M5" t="s">
        <v>25</v>
      </c>
      <c r="O5" s="33">
        <f>E5*(I5-L5)*O2</f>
        <v>25.830787500000003</v>
      </c>
    </row>
    <row r="6" spans="1:15">
      <c r="A6" t="s">
        <v>26</v>
      </c>
      <c r="E6" s="34">
        <f>O5/M3</f>
        <v>3.1249999999999996</v>
      </c>
    </row>
    <row r="9" spans="1:15">
      <c r="A9" s="47" t="s">
        <v>27</v>
      </c>
      <c r="B9" s="47"/>
      <c r="C9" s="47"/>
      <c r="D9" s="47"/>
      <c r="E9" s="47"/>
      <c r="F9" s="47"/>
      <c r="G9" s="47"/>
      <c r="H9" s="47"/>
      <c r="I9" s="47"/>
      <c r="J9" s="47"/>
      <c r="K9" s="47"/>
      <c r="L9" s="47"/>
      <c r="M9" s="47"/>
      <c r="N9" s="47"/>
      <c r="O9" s="47"/>
    </row>
    <row r="10" spans="1:15">
      <c r="A10" s="47"/>
      <c r="B10" s="47"/>
      <c r="C10" s="47"/>
      <c r="D10" s="47"/>
      <c r="E10" s="47"/>
      <c r="F10" s="47"/>
      <c r="G10" s="47"/>
      <c r="H10" s="47"/>
      <c r="I10" s="47"/>
      <c r="J10" s="47"/>
      <c r="K10" s="47"/>
      <c r="L10" s="47"/>
      <c r="M10" s="47"/>
      <c r="N10" s="47"/>
      <c r="O10" s="47"/>
    </row>
    <row r="11" spans="1:15">
      <c r="A11" t="s">
        <v>20</v>
      </c>
      <c r="C11" s="30">
        <v>80</v>
      </c>
    </row>
    <row r="12" spans="1:15">
      <c r="A12" s="46" t="s">
        <v>28</v>
      </c>
      <c r="B12" s="46"/>
      <c r="C12" s="40">
        <f>C11*C13</f>
        <v>240</v>
      </c>
      <c r="I12">
        <f>C12*I14</f>
        <v>7200</v>
      </c>
    </row>
    <row r="13" spans="1:15">
      <c r="A13" s="46" t="s">
        <v>17</v>
      </c>
      <c r="B13" s="46"/>
      <c r="C13" s="26">
        <v>3</v>
      </c>
    </row>
    <row r="14" spans="1:15">
      <c r="A14" s="46" t="s">
        <v>29</v>
      </c>
      <c r="B14" s="46"/>
      <c r="C14" t="s">
        <v>30</v>
      </c>
      <c r="D14" t="s">
        <v>31</v>
      </c>
      <c r="E14" s="35">
        <v>10</v>
      </c>
      <c r="F14" t="s">
        <v>32</v>
      </c>
      <c r="G14" s="31">
        <v>40</v>
      </c>
      <c r="H14" t="s">
        <v>33</v>
      </c>
      <c r="I14" s="35">
        <f>G14-E14</f>
        <v>30</v>
      </c>
    </row>
    <row r="15" spans="1:15">
      <c r="A15" s="46" t="s">
        <v>28</v>
      </c>
      <c r="B15" s="46"/>
      <c r="F15" t="s">
        <v>36</v>
      </c>
      <c r="G15" s="39">
        <v>2</v>
      </c>
      <c r="I15" s="38">
        <f>C12*I14*O2</f>
        <v>8.2658520000000006</v>
      </c>
    </row>
    <row r="16" spans="1:15">
      <c r="E16" t="s">
        <v>37</v>
      </c>
    </row>
  </sheetData>
  <sheetProtection sheet="1" objects="1" scenarios="1" selectLockedCells="1"/>
  <mergeCells count="5">
    <mergeCell ref="A9:O10"/>
    <mergeCell ref="A12:B12"/>
    <mergeCell ref="A13:B13"/>
    <mergeCell ref="A14:B14"/>
    <mergeCell ref="A15:B15"/>
  </mergeCells>
  <pageMargins left="0.7" right="0.7" top="0.78740157499999996" bottom="0.78740157499999996"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1</vt:i4>
      </vt:variant>
    </vt:vector>
  </HeadingPairs>
  <TitlesOfParts>
    <vt:vector size="5" baseType="lpstr">
      <vt:lpstr>Akumulace</vt:lpstr>
      <vt:lpstr>Ohřev TUV</vt:lpstr>
      <vt:lpstr>List2</vt:lpstr>
      <vt:lpstr>List3</vt:lpstr>
      <vt:lpstr>Akumulace!Oblast_tisku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Jaroslav Dítě</dc:creator>
  <cp:lastModifiedBy>Jaroslav Dítě</cp:lastModifiedBy>
  <cp:lastPrinted>2021-06-06T10:21:59Z</cp:lastPrinted>
  <dcterms:created xsi:type="dcterms:W3CDTF">2021-05-30T18:11:03Z</dcterms:created>
  <dcterms:modified xsi:type="dcterms:W3CDTF">2022-12-15T18:52:06Z</dcterms:modified>
</cp:coreProperties>
</file>